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0" windowWidth="8205" windowHeight="1185" activeTab="1"/>
  </bookViews>
  <sheets>
    <sheet name=" общий " sheetId="2" r:id="rId1"/>
    <sheet name=" расходы" sheetId="3" r:id="rId2"/>
    <sheet name="доходы" sheetId="5" r:id="rId3"/>
  </sheets>
  <calcPr calcId="145621"/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20" i="2"/>
  <c r="G21" i="2"/>
  <c r="E20" i="2"/>
  <c r="D20" i="2"/>
  <c r="C20" i="2"/>
  <c r="B20" i="2"/>
  <c r="E25" i="5"/>
  <c r="E14" i="5"/>
  <c r="E7" i="5"/>
  <c r="E6" i="5" s="1"/>
  <c r="E5" i="5" s="1"/>
  <c r="G30" i="5"/>
  <c r="I29" i="5"/>
  <c r="G29" i="5"/>
  <c r="H29" i="5"/>
  <c r="F24" i="5"/>
  <c r="O18" i="5"/>
  <c r="D7" i="5"/>
  <c r="D14" i="5"/>
  <c r="F22" i="3" l="1"/>
  <c r="H15" i="3" l="1"/>
  <c r="G11" i="3"/>
  <c r="D5" i="3"/>
  <c r="E5" i="3"/>
  <c r="F5" i="3"/>
  <c r="C5" i="3"/>
  <c r="G15" i="3"/>
  <c r="G6" i="3" l="1"/>
  <c r="J15" i="5" l="1"/>
  <c r="I11" i="5"/>
  <c r="G7" i="3"/>
  <c r="B7" i="5"/>
  <c r="E18" i="2" l="1"/>
  <c r="E19" i="2"/>
  <c r="E17" i="2"/>
  <c r="D18" i="2"/>
  <c r="D19" i="2"/>
  <c r="D17" i="2"/>
  <c r="C18" i="2"/>
  <c r="C19" i="2"/>
  <c r="C17" i="2"/>
  <c r="B18" i="2"/>
  <c r="B19" i="2"/>
  <c r="B17" i="2"/>
  <c r="D16" i="2" l="1"/>
  <c r="E16" i="2"/>
  <c r="C16" i="2"/>
  <c r="H7" i="3"/>
  <c r="H9" i="3"/>
  <c r="H10" i="3"/>
  <c r="H12" i="3"/>
  <c r="H13" i="3"/>
  <c r="H14" i="3"/>
  <c r="H17" i="3"/>
  <c r="H18" i="3"/>
  <c r="H19" i="3"/>
  <c r="E21" i="2"/>
  <c r="D21" i="2"/>
  <c r="C21" i="2"/>
  <c r="I21" i="5"/>
  <c r="G21" i="5"/>
  <c r="K21" i="5" s="1"/>
  <c r="L21" i="5" s="1"/>
  <c r="J21" i="5"/>
  <c r="N21" i="5"/>
  <c r="O21" i="5"/>
  <c r="C19" i="5"/>
  <c r="F25" i="5"/>
  <c r="F19" i="5"/>
  <c r="F14" i="5" s="1"/>
  <c r="F6" i="5" s="1"/>
  <c r="F7" i="5"/>
  <c r="F23" i="3" l="1"/>
  <c r="H21" i="5"/>
  <c r="E15" i="2" l="1"/>
  <c r="E14" i="2" s="1"/>
  <c r="F5" i="5"/>
  <c r="B19" i="5" l="1"/>
  <c r="B14" i="5" s="1"/>
  <c r="J26" i="5" l="1"/>
  <c r="O30" i="5" l="1"/>
  <c r="K30" i="5"/>
  <c r="L30" i="5" s="1"/>
  <c r="O28" i="5"/>
  <c r="J28" i="5"/>
  <c r="G28" i="5"/>
  <c r="K28" i="5" s="1"/>
  <c r="L28" i="5" s="1"/>
  <c r="I28" i="5"/>
  <c r="O27" i="5"/>
  <c r="J27" i="5"/>
  <c r="G27" i="5"/>
  <c r="K27" i="5" s="1"/>
  <c r="L27" i="5" s="1"/>
  <c r="I27" i="5"/>
  <c r="O26" i="5"/>
  <c r="G26" i="5"/>
  <c r="K26" i="5" s="1"/>
  <c r="L26" i="5" s="1"/>
  <c r="D25" i="5"/>
  <c r="C25" i="5"/>
  <c r="O25" i="5" s="1"/>
  <c r="O24" i="5"/>
  <c r="N24" i="5"/>
  <c r="G23" i="5"/>
  <c r="K24" i="5" s="1"/>
  <c r="L24" i="5" s="1"/>
  <c r="H23" i="5"/>
  <c r="G22" i="5"/>
  <c r="K22" i="5" s="1"/>
  <c r="L22" i="5" s="1"/>
  <c r="O22" i="5"/>
  <c r="O20" i="5"/>
  <c r="N20" i="5"/>
  <c r="J20" i="5"/>
  <c r="G20" i="5"/>
  <c r="K20" i="5" s="1"/>
  <c r="L20" i="5" s="1"/>
  <c r="M19" i="5"/>
  <c r="M14" i="5" s="1"/>
  <c r="O17" i="5"/>
  <c r="N17" i="5"/>
  <c r="J17" i="5"/>
  <c r="G17" i="5"/>
  <c r="K17" i="5" s="1"/>
  <c r="L17" i="5" s="1"/>
  <c r="H17" i="5"/>
  <c r="O16" i="5"/>
  <c r="N16" i="5"/>
  <c r="G16" i="5"/>
  <c r="K16" i="5" s="1"/>
  <c r="L16" i="5" s="1"/>
  <c r="O15" i="5"/>
  <c r="N15" i="5"/>
  <c r="L15" i="5"/>
  <c r="G15" i="5"/>
  <c r="O13" i="5"/>
  <c r="N13" i="5"/>
  <c r="J13" i="5"/>
  <c r="G13" i="5"/>
  <c r="K13" i="5" s="1"/>
  <c r="L13" i="5" s="1"/>
  <c r="H13" i="5"/>
  <c r="O12" i="5"/>
  <c r="N12" i="5"/>
  <c r="J12" i="5"/>
  <c r="G12" i="5"/>
  <c r="K12" i="5" s="1"/>
  <c r="L12" i="5" s="1"/>
  <c r="O11" i="5"/>
  <c r="N11" i="5"/>
  <c r="H11" i="5"/>
  <c r="G11" i="5"/>
  <c r="K11" i="5" s="1"/>
  <c r="L11" i="5" s="1"/>
  <c r="O10" i="5"/>
  <c r="N10" i="5"/>
  <c r="J10" i="5"/>
  <c r="G10" i="5"/>
  <c r="K10" i="5" s="1"/>
  <c r="L10" i="5" s="1"/>
  <c r="I10" i="5"/>
  <c r="I9" i="5"/>
  <c r="N9" i="5"/>
  <c r="G9" i="5"/>
  <c r="K9" i="5" s="1"/>
  <c r="G8" i="5"/>
  <c r="I8" i="5"/>
  <c r="J8" i="5"/>
  <c r="M7" i="5"/>
  <c r="H12" i="5" l="1"/>
  <c r="I12" i="5"/>
  <c r="L8" i="5"/>
  <c r="B25" i="5"/>
  <c r="G25" i="5" s="1"/>
  <c r="K25" i="5" s="1"/>
  <c r="L25" i="5" s="1"/>
  <c r="H26" i="5"/>
  <c r="I26" i="5"/>
  <c r="I17" i="5"/>
  <c r="K7" i="5"/>
  <c r="H28" i="5"/>
  <c r="G14" i="5"/>
  <c r="K14" i="5" s="1"/>
  <c r="I13" i="5"/>
  <c r="M6" i="5"/>
  <c r="B6" i="5"/>
  <c r="C15" i="2" s="1"/>
  <c r="C14" i="2" s="1"/>
  <c r="N8" i="5"/>
  <c r="H10" i="5"/>
  <c r="G19" i="5"/>
  <c r="K19" i="5" s="1"/>
  <c r="H22" i="5"/>
  <c r="D6" i="5"/>
  <c r="C7" i="5"/>
  <c r="N7" i="5" s="1"/>
  <c r="H8" i="5"/>
  <c r="H16" i="5"/>
  <c r="H9" i="5"/>
  <c r="I20" i="5"/>
  <c r="H20" i="5"/>
  <c r="H27" i="5"/>
  <c r="L9" i="5"/>
  <c r="O9" i="5"/>
  <c r="I15" i="5"/>
  <c r="H15" i="5"/>
  <c r="J9" i="5"/>
  <c r="O8" i="5"/>
  <c r="N22" i="5"/>
  <c r="J25" i="5"/>
  <c r="J19" i="5"/>
  <c r="J22" i="5"/>
  <c r="D5" i="5" l="1"/>
  <c r="B15" i="2"/>
  <c r="J7" i="5"/>
  <c r="B5" i="5"/>
  <c r="G5" i="5" s="1"/>
  <c r="O7" i="5"/>
  <c r="G7" i="5"/>
  <c r="L7" i="5"/>
  <c r="I7" i="5"/>
  <c r="I25" i="5"/>
  <c r="H25" i="5"/>
  <c r="O19" i="5"/>
  <c r="C14" i="5"/>
  <c r="L19" i="5"/>
  <c r="G6" i="5"/>
  <c r="H19" i="5"/>
  <c r="H7" i="5"/>
  <c r="N19" i="5"/>
  <c r="K6" i="5"/>
  <c r="G19" i="3"/>
  <c r="G17" i="3"/>
  <c r="G16" i="3"/>
  <c r="G14" i="3"/>
  <c r="G13" i="3"/>
  <c r="G12" i="3"/>
  <c r="G10" i="3"/>
  <c r="G9" i="3"/>
  <c r="G8" i="3"/>
  <c r="H14" i="5" l="1"/>
  <c r="O14" i="5"/>
  <c r="N14" i="5"/>
  <c r="C6" i="5"/>
  <c r="D15" i="2" s="1"/>
  <c r="D14" i="2" s="1"/>
  <c r="J14" i="5"/>
  <c r="L14" i="5"/>
  <c r="L6" i="5" l="1"/>
  <c r="C5" i="5"/>
  <c r="H5" i="5"/>
  <c r="I6" i="5"/>
  <c r="H6" i="5"/>
  <c r="O6" i="5"/>
  <c r="N6" i="5"/>
  <c r="J6" i="5"/>
  <c r="I5" i="5" l="1"/>
  <c r="L5" i="5"/>
  <c r="O5" i="5"/>
  <c r="J5" i="5"/>
  <c r="G5" i="3" l="1"/>
  <c r="H6" i="3"/>
  <c r="F17" i="2" l="1"/>
  <c r="F21" i="2"/>
  <c r="C22" i="2"/>
  <c r="F19" i="2"/>
  <c r="F18" i="2"/>
  <c r="F20" i="2" l="1"/>
  <c r="B16" i="2"/>
  <c r="B14" i="2" s="1"/>
  <c r="F16" i="2"/>
  <c r="D22" i="2" l="1"/>
  <c r="F14" i="2"/>
  <c r="F15" i="2"/>
  <c r="G14" i="2" l="1"/>
  <c r="E22" i="2" l="1"/>
  <c r="F22" i="2" s="1"/>
  <c r="H5" i="3" l="1"/>
  <c r="B21" i="2" l="1"/>
  <c r="B22" i="2" l="1"/>
</calcChain>
</file>

<file path=xl/sharedStrings.xml><?xml version="1.0" encoding="utf-8"?>
<sst xmlns="http://schemas.openxmlformats.org/spreadsheetml/2006/main" count="111" uniqueCount="103">
  <si>
    <t xml:space="preserve">Наименование </t>
  </si>
  <si>
    <t>ДОХОДЫ ВСЕГО, в том числе:</t>
  </si>
  <si>
    <t>налоговые и неналоговые доходы</t>
  </si>
  <si>
    <t>безвозмездные поступления,  в том числе:</t>
  </si>
  <si>
    <t>дотации</t>
  </si>
  <si>
    <t>субсидии</t>
  </si>
  <si>
    <t>субвенции</t>
  </si>
  <si>
    <t>иные межбюджетные трансферты</t>
  </si>
  <si>
    <t>РАСХОДЫ ВСЕГО,</t>
  </si>
  <si>
    <t xml:space="preserve">Расходы бюджета - ВСЕГО ,                </t>
  </si>
  <si>
    <t>Общегосударственные вопросы</t>
  </si>
  <si>
    <t>Национальная безопасность и правоохранительная деятельность</t>
  </si>
  <si>
    <t>01.00</t>
  </si>
  <si>
    <t>03.00</t>
  </si>
  <si>
    <t>04.00</t>
  </si>
  <si>
    <t>05.00</t>
  </si>
  <si>
    <t>07.00</t>
  </si>
  <si>
    <t>08.00</t>
  </si>
  <si>
    <t>09.00</t>
  </si>
  <si>
    <t>10.00</t>
  </si>
  <si>
    <t>11.00</t>
  </si>
  <si>
    <t>12.00</t>
  </si>
  <si>
    <t>13.00</t>
  </si>
  <si>
    <t>14.00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</si>
  <si>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</si>
  <si>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</si>
  <si>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</si>
  <si>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</si>
  <si>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</si>
  <si>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Культура, кинематография</t>
  </si>
  <si>
    <t>Здравоохранение</t>
  </si>
  <si>
    <t>Наименование показателя</t>
  </si>
  <si>
    <t>% исполнения бюджета</t>
  </si>
  <si>
    <t>Доходы бюджета -ВСЕГО</t>
  </si>
  <si>
    <t>НАЛОГОВЫЕ И НЕНАЛОГОВЫЕ ДОХОДЫ</t>
  </si>
  <si>
    <t>Налоговые доходы</t>
  </si>
  <si>
    <t>Налог на доходы физических лиц</t>
  </si>
  <si>
    <t>Государственная пошлина</t>
  </si>
  <si>
    <t>Неналоговые доходы</t>
  </si>
  <si>
    <t>Доходы от сдачи в аренду имущества</t>
  </si>
  <si>
    <t>ДОХОДЫ ОТ ПРОДАЖИ МАТЕРИАЛЬНЫХ И НЕМАТЕРИАЛЬНЫХ АКТИВОВ</t>
  </si>
  <si>
    <t>Доходы от продажи квартир</t>
  </si>
  <si>
    <t>Доходы от продажи земельных участков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</si>
  <si>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</si>
  <si>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</si>
  <si>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</si>
  <si>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</si>
  <si>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>Предварительная оценка 2012</t>
  </si>
  <si>
    <t>Отклонение</t>
  </si>
  <si>
    <t>Предложения по изменению</t>
  </si>
  <si>
    <t>Предложения по изменению отклонение</t>
  </si>
  <si>
    <t xml:space="preserve"> Первоначально утвержденный бюджет </t>
  </si>
  <si>
    <t xml:space="preserve">Уточненный бюджет </t>
  </si>
  <si>
    <t>Средства массвой информации</t>
  </si>
  <si>
    <t>Обслуживание государственного имуниципального долга</t>
  </si>
  <si>
    <t xml:space="preserve"> %  исполнения к утвержденному  плану</t>
  </si>
  <si>
    <t xml:space="preserve"> %  исполнения к утвержденному плану</t>
  </si>
  <si>
    <t>Межбюджетные трансферты общего характера бюджетам бюджетной системы Российской Федерации</t>
  </si>
  <si>
    <t>ДЕФИЦИТ(-), ПРОФИЦИТ(+)</t>
  </si>
  <si>
    <t>Иные  трансферты и безвозмездные поступления</t>
  </si>
  <si>
    <t>Утверждаю:</t>
  </si>
  <si>
    <t>соц. Сфера</t>
  </si>
  <si>
    <t>% соц направленности</t>
  </si>
  <si>
    <t>Глава  администрации</t>
  </si>
  <si>
    <t>поступление доходов на  31 декабря 2020 года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</si>
  <si>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</si>
  <si>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</si>
  <si>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</si>
  <si>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Доходы от оказания платных услуг</t>
  </si>
  <si>
    <t>Доходы от компенсации затрат бюджета</t>
  </si>
  <si>
    <t>Национальная оборона</t>
  </si>
  <si>
    <t>02.00</t>
  </si>
  <si>
    <t>(тыс. руб.)</t>
  </si>
  <si>
    <t>(тыс. рублей)</t>
  </si>
  <si>
    <t>%                                      роста/              снижения</t>
  </si>
  <si>
    <t>Фактическое исполнение к первоначальному бюджету</t>
  </si>
  <si>
    <t>Сравнительный анализ исполнения бюджета Спасского сельского поселения по расходам на 01.01.2021</t>
  </si>
  <si>
    <t>Спасского сельского поселения</t>
  </si>
  <si>
    <t>/Н.Н.Кудринская/</t>
  </si>
  <si>
    <t>Сравнительный анализ  основных параметров бюджета Спасского сельского поселения</t>
  </si>
  <si>
    <t>Единый сельскохозяйственный налог</t>
  </si>
  <si>
    <t>обслуживание муниципального долга</t>
  </si>
  <si>
    <t xml:space="preserve">Фактическое исполнение  на 01.01.2021       </t>
  </si>
  <si>
    <t>2021 год</t>
  </si>
  <si>
    <t>Фактическое исполнение на 01.01.2022</t>
  </si>
  <si>
    <t xml:space="preserve"> %  роста / снижения к 2020 г</t>
  </si>
  <si>
    <t>штрафы</t>
  </si>
  <si>
    <t>инициативные платежи</t>
  </si>
  <si>
    <t>Первоначальный бюджет 2021</t>
  </si>
  <si>
    <t>Утвержденный бюджет на 2021 год</t>
  </si>
  <si>
    <t xml:space="preserve">Анализ поступления доходов  в бюджет Спасского сельского посления за январь - декабрь 2020 и 2021 годов </t>
  </si>
  <si>
    <t>возврат остатков субсидии, иных межбюджетных трансфертов</t>
  </si>
  <si>
    <t>поступление доходов за  2020 год в нормативах 2021 года</t>
  </si>
  <si>
    <t>поступление доходов на  31 декабря 2021 года</t>
  </si>
  <si>
    <t>отклонение 2021 год к 2020 году</t>
  </si>
  <si>
    <t>в 16 раз</t>
  </si>
  <si>
    <t>в 8 раз</t>
  </si>
  <si>
    <t>в 4 раза</t>
  </si>
  <si>
    <t>в 5 раз</t>
  </si>
  <si>
    <t>Фактическое исполнение на 01.01.2021</t>
  </si>
  <si>
    <t>Фактическое исполнение   на 01.01.2022</t>
  </si>
  <si>
    <t>на 01.01.2022</t>
  </si>
  <si>
    <t xml:space="preserve"> %  роста/ снижения 2021 к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</si>
</sst>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indexed="3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109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2" fillId="0" borderId="0" xfId="1" applyFont="1" applyAlignment="1"/>
    <xf numFmtId="0" fontId="23" fillId="0" borderId="0" xfId="1" applyFont="1" applyAlignment="1"/>
    <xf numFmtId="0" fontId="22" fillId="0" borderId="0" xfId="1" applyFont="1" applyFill="1" applyAlignment="1"/>
    <xf numFmtId="0" fontId="24" fillId="0" borderId="0" xfId="1" applyFont="1" applyAlignment="1"/>
    <xf numFmtId="0" fontId="25" fillId="0" borderId="0" xfId="1" applyFont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0" fontId="22" fillId="0" borderId="0" xfId="1" applyFont="1"/>
    <xf numFmtId="0" fontId="3" fillId="0" borderId="1" xfId="0" applyFont="1" applyBorder="1" applyAlignment="1">
      <alignment wrapText="1"/>
    </xf>
    <xf numFmtId="3" fontId="2" fillId="0" borderId="1" xfId="0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22" fillId="0" borderId="0" xfId="1" applyFont="1" applyFill="1"/>
    <xf numFmtId="0" fontId="25" fillId="0" borderId="0" xfId="1" applyFont="1"/>
    <xf numFmtId="0" fontId="23" fillId="0" borderId="0" xfId="1" applyFont="1"/>
    <xf numFmtId="0" fontId="4" fillId="0" borderId="0" xfId="1" applyFont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12" fillId="2" borderId="0" xfId="0" applyFont="1" applyFill="1"/>
    <xf numFmtId="14" fontId="14" fillId="2" borderId="0" xfId="0" applyNumberFormat="1" applyFont="1" applyFill="1"/>
    <xf numFmtId="14" fontId="14" fillId="2" borderId="3" xfId="0" applyNumberFormat="1" applyFont="1" applyFill="1" applyBorder="1"/>
    <xf numFmtId="0" fontId="12" fillId="2" borderId="3" xfId="0" applyFont="1" applyFill="1" applyBorder="1"/>
    <xf numFmtId="14" fontId="12" fillId="2" borderId="0" xfId="0" applyNumberFormat="1" applyFont="1" applyFill="1"/>
    <xf numFmtId="14" fontId="19" fillId="2" borderId="0" xfId="0" applyNumberFormat="1" applyFont="1" applyFill="1"/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5" fontId="18" fillId="2" borderId="1" xfId="0" applyNumberFormat="1" applyFont="1" applyFill="1" applyBorder="1" applyAlignment="1">
      <alignment horizontal="center" vertical="center"/>
    </xf>
    <xf numFmtId="4" fontId="19" fillId="2" borderId="0" xfId="0" applyNumberFormat="1" applyFont="1" applyFill="1"/>
    <xf numFmtId="0" fontId="16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center"/>
    </xf>
    <xf numFmtId="164" fontId="19" fillId="2" borderId="0" xfId="0" applyNumberFormat="1" applyFont="1" applyFill="1"/>
    <xf numFmtId="0" fontId="6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1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164" fontId="30" fillId="2" borderId="1" xfId="0" applyNumberFormat="1" applyFont="1" applyFill="1" applyBorder="1" applyAlignment="1">
      <alignment horizontal="center" vertical="center"/>
    </xf>
    <xf numFmtId="165" fontId="30" fillId="2" borderId="1" xfId="0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0" fontId="19" fillId="2" borderId="0" xfId="0" applyFont="1" applyFill="1" applyAlignment="1">
      <alignment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9" fillId="2" borderId="0" xfId="0" applyFont="1" applyFill="1" applyAlignment="1"/>
    <xf numFmtId="0" fontId="21" fillId="2" borderId="3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2" fillId="0" borderId="0" xfId="1" applyFont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 applyProtection="1">
      <alignment horizontal="center" vertical="center"/>
      <protection hidden="1"/>
    </xf>
    <xf numFmtId="0" fontId="22" fillId="2" borderId="0" xfId="1" applyFont="1" applyFill="1" applyAlignment="1"/>
    <xf numFmtId="0" fontId="22" fillId="0" borderId="1" xfId="1" applyFont="1" applyFill="1" applyBorder="1"/>
    <xf numFmtId="0" fontId="3" fillId="0" borderId="1" xfId="1" applyFont="1" applyFill="1" applyBorder="1"/>
    <xf numFmtId="0" fontId="29" fillId="0" borderId="1" xfId="1" applyFont="1" applyFill="1" applyBorder="1" applyAlignment="1">
      <alignment horizontal="center"/>
    </xf>
    <xf numFmtId="164" fontId="29" fillId="2" borderId="1" xfId="0" applyNumberFormat="1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/>
    </xf>
    <xf numFmtId="0" fontId="23" fillId="2" borderId="0" xfId="1" applyFont="1" applyFill="1" applyAlignment="1"/>
    <xf numFmtId="3" fontId="26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3" fillId="2" borderId="1" xfId="2" applyNumberFormat="1" applyFont="1" applyFill="1" applyBorder="1" applyAlignment="1" applyProtection="1">
      <alignment horizontal="center" vertical="center"/>
      <protection hidden="1"/>
    </xf>
    <xf numFmtId="166" fontId="3" fillId="2" borderId="1" xfId="0" applyNumberFormat="1" applyFont="1" applyFill="1" applyBorder="1" applyAlignment="1">
      <alignment horizontal="center" vertical="center"/>
    </xf>
    <xf numFmtId="166" fontId="29" fillId="2" borderId="1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5" workbookViewId="0">
      <selection activeCell="O12" sqref="O12"/>
    </sheetView>
  </sheetViews>
  <sheetFormatPr defaultRowHeight="15" x14ac:dyDescent="0.25"/>
  <cols>
    <col min="1" max="1" width="38" style="30" customWidth="1"/>
    <col min="2" max="2" width="16.5703125" style="30" customWidth="1"/>
    <col min="3" max="3" width="16.140625" style="30" customWidth="1"/>
    <col min="4" max="4" width="21.5703125" style="30" customWidth="1"/>
    <col min="5" max="5" width="16" style="30" customWidth="1"/>
    <col min="6" max="6" width="17.5703125" style="30" customWidth="1"/>
    <col min="7" max="7" width="16.5703125" style="30" customWidth="1"/>
    <col min="8" max="8" width="19.42578125" style="30" customWidth="1"/>
    <col min="9" max="16384" width="9.140625" style="30"/>
  </cols>
  <sheetData>
    <row r="1" spans="1:8" ht="18.75" hidden="1" x14ac:dyDescent="0.3">
      <c r="E1" s="31"/>
      <c r="F1" s="31"/>
      <c r="G1" s="31"/>
    </row>
    <row r="2" spans="1:8" ht="18.75" hidden="1" x14ac:dyDescent="0.3">
      <c r="E2" s="31"/>
      <c r="F2" s="31"/>
      <c r="G2" s="31"/>
    </row>
    <row r="3" spans="1:8" ht="18" hidden="1" customHeight="1" x14ac:dyDescent="0.3">
      <c r="E3" s="31"/>
      <c r="F3" s="31"/>
      <c r="G3" s="31"/>
    </row>
    <row r="4" spans="1:8" ht="32.25" hidden="1" customHeight="1" x14ac:dyDescent="0.3">
      <c r="E4" s="32"/>
      <c r="F4" s="31"/>
      <c r="G4" s="31"/>
    </row>
    <row r="5" spans="1:8" ht="18.600000000000001" customHeight="1" x14ac:dyDescent="0.3">
      <c r="E5" s="31" t="s">
        <v>60</v>
      </c>
      <c r="F5" s="31"/>
      <c r="G5" s="31"/>
    </row>
    <row r="6" spans="1:8" ht="15.6" customHeight="1" x14ac:dyDescent="0.3">
      <c r="E6" s="31" t="s">
        <v>63</v>
      </c>
      <c r="F6" s="31"/>
      <c r="G6" s="31"/>
    </row>
    <row r="7" spans="1:8" ht="18" customHeight="1" x14ac:dyDescent="0.3">
      <c r="E7" s="31" t="s">
        <v>77</v>
      </c>
      <c r="F7" s="31"/>
      <c r="G7" s="31"/>
    </row>
    <row r="8" spans="1:8" ht="19.149999999999999" customHeight="1" x14ac:dyDescent="0.3">
      <c r="E8" s="33"/>
      <c r="F8" s="34"/>
      <c r="G8" s="31" t="s">
        <v>78</v>
      </c>
    </row>
    <row r="9" spans="1:8" ht="13.9" customHeight="1" x14ac:dyDescent="0.3">
      <c r="E9" s="35"/>
      <c r="F9" s="36"/>
      <c r="G9" s="31"/>
    </row>
    <row r="10" spans="1:8" ht="16.149999999999999" customHeight="1" x14ac:dyDescent="0.3">
      <c r="A10" s="77" t="s">
        <v>79</v>
      </c>
      <c r="B10" s="77"/>
      <c r="C10" s="77"/>
      <c r="D10" s="77"/>
      <c r="E10" s="77"/>
      <c r="F10" s="77"/>
      <c r="G10" s="77"/>
    </row>
    <row r="11" spans="1:8" ht="16.149999999999999" customHeight="1" x14ac:dyDescent="0.3">
      <c r="A11" s="37"/>
      <c r="B11" s="38"/>
      <c r="C11" s="38"/>
      <c r="D11" s="38"/>
      <c r="E11" s="38"/>
      <c r="F11" s="37"/>
      <c r="G11" s="37" t="s">
        <v>72</v>
      </c>
    </row>
    <row r="12" spans="1:8" ht="18.75" customHeight="1" x14ac:dyDescent="0.25">
      <c r="A12" s="81" t="s">
        <v>31</v>
      </c>
      <c r="B12" s="78" t="s">
        <v>99</v>
      </c>
      <c r="C12" s="80" t="s">
        <v>101</v>
      </c>
      <c r="D12" s="80"/>
      <c r="E12" s="80"/>
      <c r="F12" s="80"/>
      <c r="G12" s="80"/>
    </row>
    <row r="13" spans="1:8" ht="62.45" customHeight="1" x14ac:dyDescent="0.25">
      <c r="A13" s="82"/>
      <c r="B13" s="79"/>
      <c r="C13" s="39" t="s">
        <v>51</v>
      </c>
      <c r="D13" s="40" t="s">
        <v>52</v>
      </c>
      <c r="E13" s="40" t="s">
        <v>100</v>
      </c>
      <c r="F13" s="41" t="s">
        <v>56</v>
      </c>
      <c r="G13" s="42" t="s">
        <v>102</v>
      </c>
    </row>
    <row r="14" spans="1:8" ht="44.25" customHeight="1" x14ac:dyDescent="0.25">
      <c r="A14" s="43" t="s">
        <v>1</v>
      </c>
      <c r="B14" s="3">
        <f>B15+B16</f>
        <v>22597</v>
      </c>
      <c r="C14" s="54">
        <f t="shared" ref="C14:E14" si="0">C15+C16</f>
        <v>25494.18</v>
      </c>
      <c r="D14" s="55">
        <f t="shared" si="0"/>
        <v>30970.530000000002</v>
      </c>
      <c r="E14" s="56">
        <f t="shared" si="0"/>
        <v>30772.980000000003</v>
      </c>
      <c r="F14" s="2">
        <f>E14/D14</f>
        <v>0.99362135552733521</v>
      </c>
      <c r="G14" s="44">
        <f>E14/B14</f>
        <v>1.3618170553613314</v>
      </c>
      <c r="H14" s="45"/>
    </row>
    <row r="15" spans="1:8" ht="27.6" customHeight="1" x14ac:dyDescent="0.25">
      <c r="A15" s="46" t="s">
        <v>2</v>
      </c>
      <c r="B15" s="29">
        <f>доходы!D6</f>
        <v>9889</v>
      </c>
      <c r="C15" s="29">
        <f>доходы!B6</f>
        <v>10022.9</v>
      </c>
      <c r="D15" s="29">
        <f>доходы!C6</f>
        <v>12494.130000000001</v>
      </c>
      <c r="E15" s="29">
        <f>доходы!F6</f>
        <v>12417.53</v>
      </c>
      <c r="F15" s="47">
        <f t="shared" ref="F15:F22" si="1">E15/D15</f>
        <v>0.993869120939193</v>
      </c>
      <c r="G15" s="44">
        <f t="shared" ref="G15:G21" si="2">E15/B15</f>
        <v>1.2556911720093034</v>
      </c>
    </row>
    <row r="16" spans="1:8" ht="31.5" x14ac:dyDescent="0.25">
      <c r="A16" s="48" t="s">
        <v>3</v>
      </c>
      <c r="B16" s="49">
        <f>B17+B18+B19+B20</f>
        <v>12708</v>
      </c>
      <c r="C16" s="49">
        <f t="shared" ref="C16:E16" si="3">C17+C18+C19+C20</f>
        <v>15471.28</v>
      </c>
      <c r="D16" s="49">
        <f t="shared" si="3"/>
        <v>18476.400000000001</v>
      </c>
      <c r="E16" s="49">
        <f t="shared" si="3"/>
        <v>18355.45</v>
      </c>
      <c r="F16" s="50">
        <f t="shared" si="1"/>
        <v>0.99345381134853106</v>
      </c>
      <c r="G16" s="44">
        <f t="shared" si="2"/>
        <v>1.4444011646207113</v>
      </c>
    </row>
    <row r="17" spans="1:7" ht="31.5" customHeight="1" x14ac:dyDescent="0.25">
      <c r="A17" s="51" t="s">
        <v>4</v>
      </c>
      <c r="B17" s="49">
        <f>доходы!D26</f>
        <v>7539.7</v>
      </c>
      <c r="C17" s="49">
        <f>доходы!B26</f>
        <v>5694.5</v>
      </c>
      <c r="D17" s="49">
        <f>доходы!C26</f>
        <v>6213.1</v>
      </c>
      <c r="E17" s="49">
        <f>доходы!F26</f>
        <v>6213.1</v>
      </c>
      <c r="F17" s="50">
        <f t="shared" si="1"/>
        <v>1</v>
      </c>
      <c r="G17" s="44">
        <f t="shared" si="2"/>
        <v>0.8240513548284415</v>
      </c>
    </row>
    <row r="18" spans="1:7" ht="25.5" customHeight="1" x14ac:dyDescent="0.25">
      <c r="A18" s="51" t="s">
        <v>5</v>
      </c>
      <c r="B18" s="49">
        <f>доходы!D27</f>
        <v>3697.7</v>
      </c>
      <c r="C18" s="49">
        <f>доходы!B27</f>
        <v>2936.58</v>
      </c>
      <c r="D18" s="49">
        <f>доходы!C27</f>
        <v>9906.1</v>
      </c>
      <c r="E18" s="49">
        <f>доходы!F27</f>
        <v>9890.44</v>
      </c>
      <c r="F18" s="50">
        <f t="shared" si="1"/>
        <v>0.9984191558736536</v>
      </c>
      <c r="G18" s="44">
        <f t="shared" si="2"/>
        <v>2.6747545771695922</v>
      </c>
    </row>
    <row r="19" spans="1:7" ht="19.5" customHeight="1" x14ac:dyDescent="0.25">
      <c r="A19" s="51" t="s">
        <v>6</v>
      </c>
      <c r="B19" s="49">
        <f>доходы!D28</f>
        <v>235.9</v>
      </c>
      <c r="C19" s="49">
        <f>доходы!B28</f>
        <v>263.2</v>
      </c>
      <c r="D19" s="49">
        <f>доходы!C28</f>
        <v>263.2</v>
      </c>
      <c r="E19" s="49">
        <f>доходы!F28</f>
        <v>263.10000000000002</v>
      </c>
      <c r="F19" s="50">
        <f t="shared" si="1"/>
        <v>0.99962006079027366</v>
      </c>
      <c r="G19" s="44">
        <f t="shared" si="2"/>
        <v>1.1153030945315812</v>
      </c>
    </row>
    <row r="20" spans="1:7" ht="29.45" customHeight="1" x14ac:dyDescent="0.25">
      <c r="A20" s="51" t="s">
        <v>7</v>
      </c>
      <c r="B20" s="49">
        <f>доходы!D29</f>
        <v>1234.7</v>
      </c>
      <c r="C20" s="49">
        <f>доходы!B29</f>
        <v>6577</v>
      </c>
      <c r="D20" s="49">
        <f>доходы!C29</f>
        <v>2094</v>
      </c>
      <c r="E20" s="49">
        <f>доходы!F29+доходы!F30</f>
        <v>1988.81</v>
      </c>
      <c r="F20" s="50">
        <f t="shared" si="1"/>
        <v>0.94976599808978035</v>
      </c>
      <c r="G20" s="44">
        <f t="shared" si="2"/>
        <v>1.6107637482789341</v>
      </c>
    </row>
    <row r="21" spans="1:7" ht="39" customHeight="1" x14ac:dyDescent="0.25">
      <c r="A21" s="43" t="s">
        <v>8</v>
      </c>
      <c r="B21" s="28">
        <f>' расходы'!C5</f>
        <v>21344.799999999999</v>
      </c>
      <c r="C21" s="28">
        <f>' расходы'!D5</f>
        <v>25494.2</v>
      </c>
      <c r="D21" s="28">
        <f>' расходы'!E5</f>
        <v>32205.4</v>
      </c>
      <c r="E21" s="28">
        <f>' расходы'!F5</f>
        <v>31766.9</v>
      </c>
      <c r="F21" s="2">
        <f t="shared" si="1"/>
        <v>0.98638427096077053</v>
      </c>
      <c r="G21" s="44">
        <f t="shared" si="2"/>
        <v>1.488273490498857</v>
      </c>
    </row>
    <row r="22" spans="1:7" ht="36.6" customHeight="1" x14ac:dyDescent="0.25">
      <c r="A22" s="52" t="s">
        <v>58</v>
      </c>
      <c r="B22" s="28">
        <f>B14-B21</f>
        <v>1252.2000000000007</v>
      </c>
      <c r="C22" s="28">
        <f>C14-C21</f>
        <v>-2.0000000000436557E-2</v>
      </c>
      <c r="D22" s="28">
        <f>D14-D21</f>
        <v>-1234.869999999999</v>
      </c>
      <c r="E22" s="28">
        <f>E14-E21</f>
        <v>-993.91999999999825</v>
      </c>
      <c r="F22" s="2">
        <f t="shared" si="1"/>
        <v>0.80487824629313132</v>
      </c>
      <c r="G22" s="44"/>
    </row>
    <row r="23" spans="1:7" x14ac:dyDescent="0.25">
      <c r="B23" s="53"/>
      <c r="C23" s="53"/>
      <c r="D23" s="53"/>
      <c r="E23" s="53"/>
      <c r="F23" s="53"/>
      <c r="G23" s="53"/>
    </row>
    <row r="24" spans="1:7" x14ac:dyDescent="0.25">
      <c r="A24" s="83"/>
      <c r="B24" s="83"/>
      <c r="C24" s="83"/>
      <c r="D24" s="83"/>
      <c r="E24" s="83"/>
      <c r="F24" s="83"/>
      <c r="G24" s="83"/>
    </row>
    <row r="26" spans="1:7" ht="14.45" customHeight="1" x14ac:dyDescent="0.25">
      <c r="A26" s="76"/>
      <c r="B26" s="76"/>
      <c r="C26" s="76"/>
      <c r="D26" s="76"/>
      <c r="E26" s="76"/>
      <c r="F26" s="76"/>
      <c r="G26" s="76"/>
    </row>
  </sheetData>
  <mergeCells count="6">
    <mergeCell ref="A26:G26"/>
    <mergeCell ref="A10:G10"/>
    <mergeCell ref="B12:B13"/>
    <mergeCell ref="C12:G12"/>
    <mergeCell ref="A12:A13"/>
    <mergeCell ref="A24:G24"/>
  </mergeCells>
  <phoneticPr fontId="7" type="noConversion"/>
  <pageMargins left="0.70866141732283472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89" zoomScaleNormal="89" workbookViewId="0">
      <selection activeCell="P8" sqref="P8"/>
    </sheetView>
  </sheetViews>
  <sheetFormatPr defaultRowHeight="15" x14ac:dyDescent="0.25"/>
  <cols>
    <col min="1" max="1" width="33" style="30" customWidth="1"/>
    <col min="2" max="2" width="7.28515625" style="30" customWidth="1"/>
    <col min="3" max="3" width="15.42578125" style="30" customWidth="1"/>
    <col min="4" max="4" width="18.85546875" style="30" customWidth="1"/>
    <col min="5" max="5" width="14.5703125" style="30" customWidth="1"/>
    <col min="6" max="6" width="15" style="30" customWidth="1"/>
    <col min="7" max="7" width="15.28515625" style="30" customWidth="1"/>
    <col min="8" max="8" width="15" style="30" customWidth="1"/>
    <col min="9" max="16384" width="9.140625" style="30"/>
  </cols>
  <sheetData>
    <row r="1" spans="1:10" ht="24.75" customHeight="1" x14ac:dyDescent="0.25">
      <c r="A1" s="90" t="s">
        <v>76</v>
      </c>
      <c r="B1" s="90"/>
      <c r="C1" s="90"/>
      <c r="D1" s="90"/>
      <c r="E1" s="90"/>
      <c r="F1" s="90"/>
      <c r="G1" s="90"/>
      <c r="H1" s="90"/>
    </row>
    <row r="2" spans="1:10" ht="20.45" customHeight="1" x14ac:dyDescent="0.3">
      <c r="A2" s="84" t="s">
        <v>72</v>
      </c>
      <c r="B2" s="85"/>
      <c r="C2" s="85"/>
      <c r="D2" s="85"/>
      <c r="E2" s="85"/>
      <c r="F2" s="85"/>
      <c r="G2" s="85"/>
      <c r="H2" s="85"/>
    </row>
    <row r="3" spans="1:10" ht="19.5" customHeight="1" x14ac:dyDescent="0.25">
      <c r="A3" s="58" t="s">
        <v>0</v>
      </c>
      <c r="B3" s="58"/>
      <c r="C3" s="86" t="s">
        <v>82</v>
      </c>
      <c r="D3" s="88" t="s">
        <v>83</v>
      </c>
      <c r="E3" s="89"/>
      <c r="F3" s="89"/>
      <c r="G3" s="89"/>
      <c r="H3" s="89"/>
    </row>
    <row r="4" spans="1:10" ht="85.5" customHeight="1" x14ac:dyDescent="0.25">
      <c r="A4" s="58"/>
      <c r="B4" s="58"/>
      <c r="C4" s="87"/>
      <c r="D4" s="59" t="s">
        <v>51</v>
      </c>
      <c r="E4" s="39" t="s">
        <v>52</v>
      </c>
      <c r="F4" s="39" t="s">
        <v>84</v>
      </c>
      <c r="G4" s="39" t="s">
        <v>55</v>
      </c>
      <c r="H4" s="41" t="s">
        <v>85</v>
      </c>
    </row>
    <row r="5" spans="1:10" ht="18.75" x14ac:dyDescent="0.25">
      <c r="A5" s="60" t="s">
        <v>9</v>
      </c>
      <c r="B5" s="61"/>
      <c r="C5" s="28">
        <f>C6+C7+C8+C9+C10+C11+C12+C15+C14+C16</f>
        <v>21344.799999999999</v>
      </c>
      <c r="D5" s="28">
        <f t="shared" ref="D5:F5" si="0">D6+D7+D8+D9+D10+D11+D12+D15+D14+D16</f>
        <v>25494.2</v>
      </c>
      <c r="E5" s="28">
        <f t="shared" si="0"/>
        <v>32205.4</v>
      </c>
      <c r="F5" s="28">
        <f t="shared" si="0"/>
        <v>31766.9</v>
      </c>
      <c r="G5" s="2">
        <f>F5/E5</f>
        <v>0.98638427096077053</v>
      </c>
      <c r="H5" s="62">
        <f>(F5/C5)</f>
        <v>1.488273490498857</v>
      </c>
      <c r="J5" s="63"/>
    </row>
    <row r="6" spans="1:10" ht="15.75" x14ac:dyDescent="0.25">
      <c r="A6" s="64" t="s">
        <v>10</v>
      </c>
      <c r="B6" s="65" t="s">
        <v>12</v>
      </c>
      <c r="C6" s="57">
        <v>7791.8</v>
      </c>
      <c r="D6" s="57">
        <v>7109.7</v>
      </c>
      <c r="E6" s="66">
        <v>8285.2999999999993</v>
      </c>
      <c r="F6" s="57">
        <v>8071.8</v>
      </c>
      <c r="G6" s="50">
        <f>F6/E6</f>
        <v>0.97423147019419942</v>
      </c>
      <c r="H6" s="67">
        <f t="shared" ref="H6:H19" si="1">(F6/C6)</f>
        <v>1.035935213942863</v>
      </c>
    </row>
    <row r="7" spans="1:10" ht="15.75" x14ac:dyDescent="0.25">
      <c r="A7" s="64" t="s">
        <v>70</v>
      </c>
      <c r="B7" s="65" t="s">
        <v>71</v>
      </c>
      <c r="C7" s="57">
        <v>233.9</v>
      </c>
      <c r="D7" s="57">
        <v>261.2</v>
      </c>
      <c r="E7" s="66">
        <v>261.2</v>
      </c>
      <c r="F7" s="57">
        <v>261.10000000000002</v>
      </c>
      <c r="G7" s="50">
        <f t="shared" ref="G7:G19" si="2">F7/E7</f>
        <v>0.99961715160796338</v>
      </c>
      <c r="H7" s="67">
        <f t="shared" si="1"/>
        <v>1.116289012398461</v>
      </c>
    </row>
    <row r="8" spans="1:10" ht="47.25" x14ac:dyDescent="0.25">
      <c r="A8" s="68" t="s">
        <v>11</v>
      </c>
      <c r="B8" s="65" t="s">
        <v>13</v>
      </c>
      <c r="C8" s="57">
        <v>606.29999999999995</v>
      </c>
      <c r="D8" s="57">
        <v>200</v>
      </c>
      <c r="E8" s="66">
        <v>620</v>
      </c>
      <c r="F8" s="57">
        <v>605.29999999999995</v>
      </c>
      <c r="G8" s="50">
        <f t="shared" si="2"/>
        <v>0.97629032258064508</v>
      </c>
      <c r="H8" s="67"/>
    </row>
    <row r="9" spans="1:10" ht="15.75" x14ac:dyDescent="0.25">
      <c r="A9" s="69" t="s">
        <v>24</v>
      </c>
      <c r="B9" s="65" t="s">
        <v>14</v>
      </c>
      <c r="C9" s="57">
        <v>166</v>
      </c>
      <c r="D9" s="57">
        <v>0</v>
      </c>
      <c r="E9" s="66">
        <v>75</v>
      </c>
      <c r="F9" s="57">
        <v>75</v>
      </c>
      <c r="G9" s="50">
        <f t="shared" si="2"/>
        <v>1</v>
      </c>
      <c r="H9" s="67">
        <f t="shared" si="1"/>
        <v>0.45180722891566266</v>
      </c>
    </row>
    <row r="10" spans="1:10" ht="31.5" x14ac:dyDescent="0.25">
      <c r="A10" s="69" t="s">
        <v>25</v>
      </c>
      <c r="B10" s="65" t="s">
        <v>15</v>
      </c>
      <c r="C10" s="57">
        <v>5194.3</v>
      </c>
      <c r="D10" s="57">
        <v>4817.3999999999996</v>
      </c>
      <c r="E10" s="66">
        <v>6238.6</v>
      </c>
      <c r="F10" s="57">
        <v>6144.1</v>
      </c>
      <c r="G10" s="50">
        <f t="shared" si="2"/>
        <v>0.98485237072420095</v>
      </c>
      <c r="H10" s="67">
        <f t="shared" si="1"/>
        <v>1.1828542825789807</v>
      </c>
    </row>
    <row r="11" spans="1:10" ht="15.75" x14ac:dyDescent="0.25">
      <c r="A11" s="69" t="s">
        <v>26</v>
      </c>
      <c r="B11" s="65" t="s">
        <v>16</v>
      </c>
      <c r="C11" s="57">
        <v>0</v>
      </c>
      <c r="D11" s="57">
        <v>20</v>
      </c>
      <c r="E11" s="66">
        <v>5</v>
      </c>
      <c r="F11" s="57">
        <v>0</v>
      </c>
      <c r="G11" s="50">
        <f t="shared" si="2"/>
        <v>0</v>
      </c>
      <c r="H11" s="67"/>
    </row>
    <row r="12" spans="1:10" ht="15.75" x14ac:dyDescent="0.25">
      <c r="A12" s="69" t="s">
        <v>29</v>
      </c>
      <c r="B12" s="65" t="s">
        <v>17</v>
      </c>
      <c r="C12" s="70">
        <v>4970.5</v>
      </c>
      <c r="D12" s="57">
        <v>5157.1000000000004</v>
      </c>
      <c r="E12" s="66">
        <v>7926.9</v>
      </c>
      <c r="F12" s="57">
        <v>7926.8</v>
      </c>
      <c r="G12" s="50">
        <f t="shared" si="2"/>
        <v>0.99998738472795168</v>
      </c>
      <c r="H12" s="67">
        <f t="shared" si="1"/>
        <v>1.5947691379136908</v>
      </c>
    </row>
    <row r="13" spans="1:10" ht="15.75" hidden="1" x14ac:dyDescent="0.25">
      <c r="A13" s="68" t="s">
        <v>30</v>
      </c>
      <c r="B13" s="65" t="s">
        <v>18</v>
      </c>
      <c r="C13" s="57">
        <v>0</v>
      </c>
      <c r="D13" s="57">
        <v>0</v>
      </c>
      <c r="E13" s="57">
        <v>0</v>
      </c>
      <c r="F13" s="57">
        <v>0</v>
      </c>
      <c r="G13" s="50" t="e">
        <f t="shared" si="2"/>
        <v>#DIV/0!</v>
      </c>
      <c r="H13" s="67" t="e">
        <f t="shared" si="1"/>
        <v>#DIV/0!</v>
      </c>
    </row>
    <row r="14" spans="1:10" ht="15.75" x14ac:dyDescent="0.25">
      <c r="A14" s="71" t="s">
        <v>27</v>
      </c>
      <c r="B14" s="65" t="s">
        <v>19</v>
      </c>
      <c r="C14" s="49">
        <v>310.89999999999998</v>
      </c>
      <c r="D14" s="49">
        <v>350</v>
      </c>
      <c r="E14" s="49">
        <v>350</v>
      </c>
      <c r="F14" s="57">
        <v>346.9</v>
      </c>
      <c r="G14" s="50">
        <f t="shared" si="2"/>
        <v>0.9911428571428571</v>
      </c>
      <c r="H14" s="67">
        <f t="shared" si="1"/>
        <v>1.1157928594403346</v>
      </c>
    </row>
    <row r="15" spans="1:10" ht="15.75" x14ac:dyDescent="0.25">
      <c r="A15" s="71" t="s">
        <v>28</v>
      </c>
      <c r="B15" s="65" t="s">
        <v>20</v>
      </c>
      <c r="C15" s="49">
        <v>2071.1</v>
      </c>
      <c r="D15" s="49">
        <v>7578.8</v>
      </c>
      <c r="E15" s="49">
        <v>8432.4</v>
      </c>
      <c r="F15" s="57">
        <v>8325.9</v>
      </c>
      <c r="G15" s="50">
        <f t="shared" ref="G15" si="3">F15/E15</f>
        <v>0.98737014373132204</v>
      </c>
      <c r="H15" s="67">
        <f t="shared" si="1"/>
        <v>4.0200376611462509</v>
      </c>
    </row>
    <row r="16" spans="1:10" ht="31.5" x14ac:dyDescent="0.25">
      <c r="A16" s="68" t="s">
        <v>81</v>
      </c>
      <c r="B16" s="65" t="s">
        <v>22</v>
      </c>
      <c r="C16" s="49">
        <v>0</v>
      </c>
      <c r="D16" s="49">
        <v>0</v>
      </c>
      <c r="E16" s="49">
        <v>11</v>
      </c>
      <c r="F16" s="57">
        <v>10</v>
      </c>
      <c r="G16" s="50">
        <f t="shared" si="2"/>
        <v>0.90909090909090906</v>
      </c>
      <c r="H16" s="67"/>
    </row>
    <row r="17" spans="1:8" ht="15.75" hidden="1" x14ac:dyDescent="0.25">
      <c r="A17" s="71" t="s">
        <v>53</v>
      </c>
      <c r="B17" s="65" t="s">
        <v>21</v>
      </c>
      <c r="C17" s="49">
        <v>0</v>
      </c>
      <c r="D17" s="49">
        <v>0</v>
      </c>
      <c r="E17" s="49">
        <v>0</v>
      </c>
      <c r="F17" s="73"/>
      <c r="G17" s="74" t="e">
        <f t="shared" si="2"/>
        <v>#DIV/0!</v>
      </c>
      <c r="H17" s="67" t="e">
        <f t="shared" si="1"/>
        <v>#DIV/0!</v>
      </c>
    </row>
    <row r="18" spans="1:8" ht="47.25" hidden="1" x14ac:dyDescent="0.25">
      <c r="A18" s="72" t="s">
        <v>54</v>
      </c>
      <c r="B18" s="65" t="s">
        <v>22</v>
      </c>
      <c r="C18" s="49">
        <v>0</v>
      </c>
      <c r="D18" s="49">
        <v>0</v>
      </c>
      <c r="E18" s="49"/>
      <c r="F18" s="73"/>
      <c r="G18" s="74"/>
      <c r="H18" s="67" t="e">
        <f t="shared" si="1"/>
        <v>#DIV/0!</v>
      </c>
    </row>
    <row r="19" spans="1:8" ht="63" hidden="1" x14ac:dyDescent="0.25">
      <c r="A19" s="72" t="s">
        <v>57</v>
      </c>
      <c r="B19" s="65" t="s">
        <v>23</v>
      </c>
      <c r="C19" s="49">
        <v>0</v>
      </c>
      <c r="D19" s="49">
        <v>0</v>
      </c>
      <c r="E19" s="49">
        <v>0</v>
      </c>
      <c r="F19" s="73"/>
      <c r="G19" s="74" t="e">
        <f t="shared" si="2"/>
        <v>#DIV/0!</v>
      </c>
      <c r="H19" s="67" t="e">
        <f t="shared" si="1"/>
        <v>#DIV/0!</v>
      </c>
    </row>
    <row r="20" spans="1:8" x14ac:dyDescent="0.25">
      <c r="F20" s="75"/>
      <c r="G20" s="75"/>
    </row>
    <row r="22" spans="1:8" x14ac:dyDescent="0.25">
      <c r="A22" s="30" t="s">
        <v>61</v>
      </c>
      <c r="F22" s="63">
        <f>F11+F12+F13+F14+F15</f>
        <v>16599.599999999999</v>
      </c>
    </row>
    <row r="23" spans="1:8" x14ac:dyDescent="0.25">
      <c r="A23" s="30" t="s">
        <v>62</v>
      </c>
      <c r="F23" s="63">
        <f>F22/F5*100</f>
        <v>52.254390576354623</v>
      </c>
    </row>
  </sheetData>
  <mergeCells count="4">
    <mergeCell ref="A2:H2"/>
    <mergeCell ref="C3:C4"/>
    <mergeCell ref="D3:H3"/>
    <mergeCell ref="A1:H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D29" sqref="D29"/>
    </sheetView>
  </sheetViews>
  <sheetFormatPr defaultColWidth="9.140625" defaultRowHeight="11.25" x14ac:dyDescent="0.2"/>
  <cols>
    <col min="1" max="1" width="48.28515625" style="4" bestFit="1" customWidth="1"/>
    <col min="2" max="2" width="17.28515625" style="95" customWidth="1"/>
    <col min="3" max="3" width="19" style="102" customWidth="1"/>
    <col min="4" max="4" width="16.28515625" style="95" customWidth="1"/>
    <col min="5" max="5" width="19" style="95" customWidth="1"/>
    <col min="6" max="6" width="17.85546875" style="102" customWidth="1"/>
    <col min="7" max="7" width="15.28515625" style="6" customWidth="1"/>
    <col min="8" max="8" width="13.85546875" style="25" customWidth="1"/>
    <col min="9" max="9" width="13.85546875" style="19" customWidth="1"/>
    <col min="10" max="10" width="13.85546875" style="26" customWidth="1"/>
    <col min="11" max="11" width="14.5703125" style="19" hidden="1" customWidth="1"/>
    <col min="12" max="12" width="14.140625" style="19" hidden="1" customWidth="1"/>
    <col min="13" max="13" width="15" style="19" hidden="1" customWidth="1"/>
    <col min="14" max="14" width="12.5703125" style="19" hidden="1" customWidth="1"/>
    <col min="15" max="15" width="0" style="19" hidden="1" customWidth="1"/>
    <col min="16" max="16384" width="9.140625" style="19"/>
  </cols>
  <sheetData>
    <row r="1" spans="1:15" s="4" customFormat="1" x14ac:dyDescent="0.2">
      <c r="B1" s="95"/>
      <c r="C1" s="102"/>
      <c r="D1" s="95"/>
      <c r="E1" s="95"/>
      <c r="F1" s="102"/>
      <c r="G1" s="6"/>
      <c r="H1" s="7"/>
      <c r="J1" s="5"/>
    </row>
    <row r="2" spans="1:15" s="4" customFormat="1" ht="18.75" x14ac:dyDescent="0.3">
      <c r="A2" s="91" t="s">
        <v>90</v>
      </c>
      <c r="B2" s="91"/>
      <c r="C2" s="91"/>
      <c r="D2" s="91"/>
      <c r="E2" s="91"/>
      <c r="F2" s="91"/>
      <c r="G2" s="91"/>
      <c r="H2" s="91"/>
      <c r="J2" s="5"/>
    </row>
    <row r="3" spans="1:15" s="4" customFormat="1" ht="15.75" x14ac:dyDescent="0.25">
      <c r="B3" s="95"/>
      <c r="C3" s="102"/>
      <c r="D3" s="95"/>
      <c r="E3" s="95"/>
      <c r="F3" s="102"/>
      <c r="G3" s="6"/>
      <c r="H3" s="8"/>
      <c r="I3" s="27"/>
      <c r="J3" s="27" t="s">
        <v>73</v>
      </c>
    </row>
    <row r="4" spans="1:15" s="13" customFormat="1" ht="78.599999999999994" customHeight="1" x14ac:dyDescent="0.25">
      <c r="A4" s="9" t="s">
        <v>31</v>
      </c>
      <c r="B4" s="92" t="s">
        <v>88</v>
      </c>
      <c r="C4" s="103" t="s">
        <v>89</v>
      </c>
      <c r="D4" s="92" t="s">
        <v>64</v>
      </c>
      <c r="E4" s="92" t="s">
        <v>92</v>
      </c>
      <c r="F4" s="103" t="s">
        <v>93</v>
      </c>
      <c r="G4" s="9" t="s">
        <v>75</v>
      </c>
      <c r="H4" s="10" t="s">
        <v>94</v>
      </c>
      <c r="I4" s="9" t="s">
        <v>74</v>
      </c>
      <c r="J4" s="11" t="s">
        <v>32</v>
      </c>
      <c r="K4" s="9" t="s">
        <v>47</v>
      </c>
      <c r="L4" s="9" t="s">
        <v>48</v>
      </c>
      <c r="M4" s="9" t="s">
        <v>49</v>
      </c>
      <c r="N4" s="12" t="s">
        <v>50</v>
      </c>
    </row>
    <row r="5" spans="1:15" ht="18.75" x14ac:dyDescent="0.3">
      <c r="A5" s="14" t="s">
        <v>33</v>
      </c>
      <c r="B5" s="99">
        <f>B6+B25+B31</f>
        <v>25494.18</v>
      </c>
      <c r="C5" s="28">
        <f>C6+C25+C31</f>
        <v>30970.530000000002</v>
      </c>
      <c r="D5" s="93">
        <f>D6+D25</f>
        <v>22597</v>
      </c>
      <c r="E5" s="93">
        <f>E6+E25</f>
        <v>22597</v>
      </c>
      <c r="F5" s="105">
        <f>F6+F25</f>
        <v>30772.980000000003</v>
      </c>
      <c r="G5" s="1">
        <f>F5-B5</f>
        <v>5278.8000000000029</v>
      </c>
      <c r="H5" s="15">
        <f t="shared" ref="H5:H25" si="0">F5-E5</f>
        <v>8175.9800000000032</v>
      </c>
      <c r="I5" s="16">
        <f>F5/E5*100</f>
        <v>136.18170553613314</v>
      </c>
      <c r="J5" s="16">
        <f t="shared" ref="J5:K13" si="1">F5/C5*100</f>
        <v>99.36213555273352</v>
      </c>
      <c r="K5" s="17"/>
      <c r="L5" s="18">
        <f t="shared" ref="L5:L30" si="2">K5-C5</f>
        <v>-30970.530000000002</v>
      </c>
      <c r="O5" s="19">
        <f t="shared" ref="O5:O30" si="3">C5/1078757</f>
        <v>2.8709459127495816E-2</v>
      </c>
    </row>
    <row r="6" spans="1:15" ht="36" customHeight="1" x14ac:dyDescent="0.3">
      <c r="A6" s="14" t="s">
        <v>34</v>
      </c>
      <c r="B6" s="99">
        <f>B7+B14</f>
        <v>10022.9</v>
      </c>
      <c r="C6" s="28">
        <f>C7+C14</f>
        <v>12494.130000000001</v>
      </c>
      <c r="D6" s="57">
        <f>D7+D14</f>
        <v>9889</v>
      </c>
      <c r="E6" s="57">
        <f>E7+E14</f>
        <v>9889</v>
      </c>
      <c r="F6" s="105">
        <f>F7+F14</f>
        <v>12417.53</v>
      </c>
      <c r="G6" s="1">
        <f t="shared" ref="G6:G25" si="4">F6-B6</f>
        <v>2394.630000000001</v>
      </c>
      <c r="H6" s="15">
        <f t="shared" si="0"/>
        <v>2528.5300000000007</v>
      </c>
      <c r="I6" s="16">
        <f t="shared" ref="I6:I25" si="5">F6/E6*100</f>
        <v>125.56911720093034</v>
      </c>
      <c r="J6" s="16">
        <f>F6/C6*100</f>
        <v>99.386912093919307</v>
      </c>
      <c r="K6" s="17">
        <f>K7+K14</f>
        <v>283446.51731560688</v>
      </c>
      <c r="L6" s="18">
        <f t="shared" si="2"/>
        <v>270952.38731560687</v>
      </c>
      <c r="M6" s="17">
        <f>M7+M14</f>
        <v>392744.69999999995</v>
      </c>
      <c r="N6" s="17">
        <f t="shared" ref="N6:N22" si="6">M6-C6</f>
        <v>380250.56999999995</v>
      </c>
      <c r="O6" s="19">
        <f t="shared" si="3"/>
        <v>1.1581968877142862E-2</v>
      </c>
    </row>
    <row r="7" spans="1:15" ht="18.75" x14ac:dyDescent="0.3">
      <c r="A7" s="14" t="s">
        <v>35</v>
      </c>
      <c r="B7" s="99">
        <f>SUM(B8:B13)</f>
        <v>9259</v>
      </c>
      <c r="C7" s="28">
        <f>SUM(C8:C13)</f>
        <v>9259</v>
      </c>
      <c r="D7" s="57">
        <f>D8+D9+D10+D11+D12+D13</f>
        <v>9082.6</v>
      </c>
      <c r="E7" s="57">
        <f>E8+E9+E10+E11+E12+E13</f>
        <v>9082.6</v>
      </c>
      <c r="F7" s="105">
        <f>SUM(F8:F13)</f>
        <v>8868.19</v>
      </c>
      <c r="G7" s="1">
        <f t="shared" si="4"/>
        <v>-390.80999999999949</v>
      </c>
      <c r="H7" s="15">
        <f t="shared" si="0"/>
        <v>-214.40999999999985</v>
      </c>
      <c r="I7" s="16">
        <f t="shared" si="5"/>
        <v>97.639332349767699</v>
      </c>
      <c r="J7" s="16">
        <f t="shared" si="1"/>
        <v>95.779133815746846</v>
      </c>
      <c r="K7" s="17">
        <f>SUM(K8:K13)</f>
        <v>283101.10064894019</v>
      </c>
      <c r="L7" s="18">
        <f t="shared" si="2"/>
        <v>273842.10064894019</v>
      </c>
      <c r="M7" s="17">
        <f>SUM(M8:M13)</f>
        <v>327550.3</v>
      </c>
      <c r="N7" s="17">
        <f t="shared" si="6"/>
        <v>318291.3</v>
      </c>
      <c r="O7" s="19">
        <f t="shared" si="3"/>
        <v>8.5830265759573292E-3</v>
      </c>
    </row>
    <row r="8" spans="1:15" ht="27" customHeight="1" x14ac:dyDescent="0.3">
      <c r="A8" s="20" t="s">
        <v>36</v>
      </c>
      <c r="B8" s="99">
        <v>1518</v>
      </c>
      <c r="C8" s="99">
        <v>1518</v>
      </c>
      <c r="D8" s="94">
        <v>1434.9</v>
      </c>
      <c r="E8" s="94">
        <v>1434.9</v>
      </c>
      <c r="F8" s="106">
        <v>1404.48</v>
      </c>
      <c r="G8" s="1">
        <f t="shared" si="4"/>
        <v>-113.51999999999998</v>
      </c>
      <c r="H8" s="15">
        <f>F8-E8</f>
        <v>-30.420000000000073</v>
      </c>
      <c r="I8" s="16">
        <f>F8/E8*100</f>
        <v>97.879991637047866</v>
      </c>
      <c r="J8" s="16">
        <f t="shared" si="1"/>
        <v>92.521739130434781</v>
      </c>
      <c r="K8" s="18">
        <v>283146.3</v>
      </c>
      <c r="L8" s="18">
        <f t="shared" si="2"/>
        <v>281628.3</v>
      </c>
      <c r="M8" s="18">
        <v>283146.3</v>
      </c>
      <c r="N8" s="17">
        <f t="shared" si="6"/>
        <v>281628.3</v>
      </c>
      <c r="O8" s="19">
        <f t="shared" si="3"/>
        <v>1.4071751098718246E-3</v>
      </c>
    </row>
    <row r="9" spans="1:15" ht="21.6" customHeight="1" x14ac:dyDescent="0.3">
      <c r="A9" s="20" t="s">
        <v>65</v>
      </c>
      <c r="B9" s="99">
        <v>2215</v>
      </c>
      <c r="C9" s="99">
        <v>2215</v>
      </c>
      <c r="D9" s="94">
        <v>2053.1</v>
      </c>
      <c r="E9" s="94">
        <v>2053.1</v>
      </c>
      <c r="F9" s="106">
        <v>2056.15</v>
      </c>
      <c r="G9" s="1">
        <f t="shared" si="4"/>
        <v>-158.84999999999991</v>
      </c>
      <c r="H9" s="15">
        <f>F9-E9</f>
        <v>3.0500000000001819</v>
      </c>
      <c r="I9" s="16">
        <f t="shared" si="5"/>
        <v>100.1485558423847</v>
      </c>
      <c r="J9" s="16">
        <f t="shared" si="1"/>
        <v>92.828442437923258</v>
      </c>
      <c r="K9" s="21">
        <f t="shared" si="1"/>
        <v>-7.7370805123958846</v>
      </c>
      <c r="L9" s="18">
        <f t="shared" si="2"/>
        <v>-2222.737080512396</v>
      </c>
      <c r="M9" s="18">
        <v>14530</v>
      </c>
      <c r="N9" s="17">
        <f t="shared" si="6"/>
        <v>12315</v>
      </c>
      <c r="O9" s="19">
        <f t="shared" si="3"/>
        <v>2.0532891095955807E-3</v>
      </c>
    </row>
    <row r="10" spans="1:15" ht="31.5" customHeight="1" x14ac:dyDescent="0.3">
      <c r="A10" s="20" t="s">
        <v>66</v>
      </c>
      <c r="B10" s="99">
        <v>1016</v>
      </c>
      <c r="C10" s="99">
        <v>1016</v>
      </c>
      <c r="D10" s="94">
        <v>1064.5999999999999</v>
      </c>
      <c r="E10" s="94">
        <v>1064.5999999999999</v>
      </c>
      <c r="F10" s="106">
        <v>894.1</v>
      </c>
      <c r="G10" s="1">
        <f t="shared" si="4"/>
        <v>-121.89999999999998</v>
      </c>
      <c r="H10" s="15">
        <f t="shared" si="0"/>
        <v>-170.49999999999989</v>
      </c>
      <c r="I10" s="16">
        <f t="shared" si="5"/>
        <v>83.984595153109154</v>
      </c>
      <c r="J10" s="16">
        <f t="shared" si="1"/>
        <v>88.001968503937007</v>
      </c>
      <c r="K10" s="21">
        <f>G10/D10*100</f>
        <v>-11.45030997557768</v>
      </c>
      <c r="L10" s="18">
        <f t="shared" si="2"/>
        <v>-1027.4503099755777</v>
      </c>
      <c r="M10" s="18">
        <v>10122</v>
      </c>
      <c r="N10" s="17">
        <f t="shared" si="6"/>
        <v>9106</v>
      </c>
      <c r="O10" s="19">
        <f t="shared" si="3"/>
        <v>9.4182471121855992E-4</v>
      </c>
    </row>
    <row r="11" spans="1:15" ht="19.5" customHeight="1" x14ac:dyDescent="0.3">
      <c r="A11" s="20" t="s">
        <v>80</v>
      </c>
      <c r="B11" s="99">
        <v>0</v>
      </c>
      <c r="C11" s="99">
        <v>0</v>
      </c>
      <c r="D11" s="94">
        <v>3.1</v>
      </c>
      <c r="E11" s="94">
        <v>3.1</v>
      </c>
      <c r="F11" s="106">
        <v>0</v>
      </c>
      <c r="G11" s="1">
        <f t="shared" si="4"/>
        <v>0</v>
      </c>
      <c r="H11" s="15">
        <f t="shared" si="0"/>
        <v>-3.1</v>
      </c>
      <c r="I11" s="16">
        <f>F11/E11*100</f>
        <v>0</v>
      </c>
      <c r="J11" s="16">
        <v>0</v>
      </c>
      <c r="K11" s="21">
        <f t="shared" si="1"/>
        <v>0</v>
      </c>
      <c r="L11" s="18">
        <f t="shared" si="2"/>
        <v>0</v>
      </c>
      <c r="M11" s="17">
        <v>17200</v>
      </c>
      <c r="N11" s="17">
        <f t="shared" si="6"/>
        <v>17200</v>
      </c>
      <c r="O11" s="19">
        <f t="shared" si="3"/>
        <v>0</v>
      </c>
    </row>
    <row r="12" spans="1:15" ht="18.75" x14ac:dyDescent="0.3">
      <c r="A12" s="20" t="s">
        <v>67</v>
      </c>
      <c r="B12" s="99">
        <v>4471</v>
      </c>
      <c r="C12" s="99">
        <v>4471</v>
      </c>
      <c r="D12" s="94">
        <v>4473.5</v>
      </c>
      <c r="E12" s="94">
        <v>4473.5</v>
      </c>
      <c r="F12" s="106">
        <v>4488.5600000000004</v>
      </c>
      <c r="G12" s="1">
        <f t="shared" si="4"/>
        <v>17.5600000000004</v>
      </c>
      <c r="H12" s="15">
        <f t="shared" si="0"/>
        <v>15.0600000000004</v>
      </c>
      <c r="I12" s="16">
        <f t="shared" si="5"/>
        <v>100.33664915614173</v>
      </c>
      <c r="J12" s="16">
        <f>F12/C12*100</f>
        <v>100.39275329903825</v>
      </c>
      <c r="K12" s="21">
        <f t="shared" si="1"/>
        <v>0.3925338102157237</v>
      </c>
      <c r="L12" s="18">
        <f t="shared" si="2"/>
        <v>-4470.6074661897846</v>
      </c>
      <c r="M12" s="17">
        <v>2502</v>
      </c>
      <c r="N12" s="17">
        <f t="shared" si="6"/>
        <v>-1969</v>
      </c>
      <c r="O12" s="19">
        <f t="shared" si="3"/>
        <v>4.1445849250572649E-3</v>
      </c>
    </row>
    <row r="13" spans="1:15" ht="18.75" x14ac:dyDescent="0.3">
      <c r="A13" s="20" t="s">
        <v>37</v>
      </c>
      <c r="B13" s="99">
        <v>39</v>
      </c>
      <c r="C13" s="99">
        <v>39</v>
      </c>
      <c r="D13" s="94">
        <v>53.4</v>
      </c>
      <c r="E13" s="94">
        <v>53.4</v>
      </c>
      <c r="F13" s="106">
        <v>24.9</v>
      </c>
      <c r="G13" s="1">
        <f t="shared" si="4"/>
        <v>-14.100000000000001</v>
      </c>
      <c r="H13" s="15">
        <f t="shared" si="0"/>
        <v>-28.5</v>
      </c>
      <c r="I13" s="16">
        <f t="shared" si="5"/>
        <v>46.629213483146067</v>
      </c>
      <c r="J13" s="16">
        <f t="shared" ref="J13:K25" si="7">F13/C13*100</f>
        <v>63.84615384615384</v>
      </c>
      <c r="K13" s="21">
        <f t="shared" si="1"/>
        <v>-26.404494382022474</v>
      </c>
      <c r="L13" s="18">
        <f t="shared" si="2"/>
        <v>-65.404494382022477</v>
      </c>
      <c r="M13" s="17">
        <v>50</v>
      </c>
      <c r="N13" s="17">
        <f t="shared" si="6"/>
        <v>11</v>
      </c>
      <c r="O13" s="19">
        <f t="shared" si="3"/>
        <v>3.6152720214098262E-5</v>
      </c>
    </row>
    <row r="14" spans="1:15" ht="21" customHeight="1" x14ac:dyDescent="0.3">
      <c r="A14" s="14" t="s">
        <v>38</v>
      </c>
      <c r="B14" s="99">
        <f>SUM(B15:B24)-B19</f>
        <v>763.90000000000009</v>
      </c>
      <c r="C14" s="28">
        <f>SUM(C15:C23)-C19</f>
        <v>3235.13</v>
      </c>
      <c r="D14" s="57">
        <f>D16+D19+D23</f>
        <v>806.40000000000009</v>
      </c>
      <c r="E14" s="57">
        <f>E16+E19+E23</f>
        <v>806.40000000000009</v>
      </c>
      <c r="F14" s="105">
        <f>SUM(F15:F23)-F19</f>
        <v>3549.34</v>
      </c>
      <c r="G14" s="1">
        <f t="shared" si="4"/>
        <v>2785.44</v>
      </c>
      <c r="H14" s="15">
        <f t="shared" si="0"/>
        <v>2742.94</v>
      </c>
      <c r="I14" s="16" t="s">
        <v>97</v>
      </c>
      <c r="J14" s="16">
        <f t="shared" si="7"/>
        <v>109.71243814004383</v>
      </c>
      <c r="K14" s="21">
        <f>G14/D14*100</f>
        <v>345.41666666666663</v>
      </c>
      <c r="L14" s="18">
        <f t="shared" si="2"/>
        <v>-2889.7133333333336</v>
      </c>
      <c r="M14" s="17">
        <f>SUM(M15:M24)-M19</f>
        <v>65194.399999999987</v>
      </c>
      <c r="N14" s="17">
        <f t="shared" si="6"/>
        <v>61959.26999999999</v>
      </c>
      <c r="O14" s="19">
        <f t="shared" si="3"/>
        <v>2.998942301185531E-3</v>
      </c>
    </row>
    <row r="15" spans="1:15" ht="18.75" hidden="1" x14ac:dyDescent="0.3">
      <c r="A15" s="20" t="s">
        <v>68</v>
      </c>
      <c r="B15" s="99"/>
      <c r="C15" s="29"/>
      <c r="D15" s="94"/>
      <c r="E15" s="94"/>
      <c r="F15" s="106"/>
      <c r="G15" s="1">
        <f t="shared" si="4"/>
        <v>0</v>
      </c>
      <c r="H15" s="15">
        <f t="shared" si="0"/>
        <v>0</v>
      </c>
      <c r="I15" s="16" t="e">
        <f>F15/E15*100</f>
        <v>#DIV/0!</v>
      </c>
      <c r="J15" s="16" t="e">
        <f>F15/C15*100</f>
        <v>#DIV/0!</v>
      </c>
      <c r="K15" s="21"/>
      <c r="L15" s="18">
        <f t="shared" si="2"/>
        <v>0</v>
      </c>
      <c r="M15" s="17">
        <v>2381</v>
      </c>
      <c r="N15" s="17">
        <f t="shared" si="6"/>
        <v>2381</v>
      </c>
      <c r="O15" s="19">
        <f t="shared" si="3"/>
        <v>0</v>
      </c>
    </row>
    <row r="16" spans="1:15" ht="18.75" x14ac:dyDescent="0.3">
      <c r="A16" s="20" t="s">
        <v>39</v>
      </c>
      <c r="B16" s="99">
        <v>6</v>
      </c>
      <c r="C16" s="29">
        <v>6</v>
      </c>
      <c r="D16" s="94">
        <v>16.7</v>
      </c>
      <c r="E16" s="94">
        <v>16.7</v>
      </c>
      <c r="F16" s="106">
        <v>96.06</v>
      </c>
      <c r="G16" s="1">
        <f t="shared" si="4"/>
        <v>90.06</v>
      </c>
      <c r="H16" s="15">
        <f t="shared" si="0"/>
        <v>79.36</v>
      </c>
      <c r="I16" s="16" t="s">
        <v>98</v>
      </c>
      <c r="J16" s="16" t="s">
        <v>95</v>
      </c>
      <c r="K16" s="21">
        <f t="shared" si="7"/>
        <v>539.28143712574854</v>
      </c>
      <c r="L16" s="18">
        <f t="shared" si="2"/>
        <v>533.28143712574854</v>
      </c>
      <c r="M16" s="17">
        <v>1400</v>
      </c>
      <c r="N16" s="17">
        <f t="shared" si="6"/>
        <v>1394</v>
      </c>
      <c r="O16" s="19">
        <f t="shared" si="3"/>
        <v>5.5619569560151174E-6</v>
      </c>
    </row>
    <row r="17" spans="1:15" ht="34.15" hidden="1" customHeight="1" x14ac:dyDescent="0.3">
      <c r="A17" s="20" t="s">
        <v>69</v>
      </c>
      <c r="B17" s="99"/>
      <c r="C17" s="29">
        <v>0</v>
      </c>
      <c r="D17" s="94"/>
      <c r="E17" s="94"/>
      <c r="F17" s="106"/>
      <c r="G17" s="1">
        <f t="shared" si="4"/>
        <v>0</v>
      </c>
      <c r="H17" s="15">
        <f t="shared" si="0"/>
        <v>0</v>
      </c>
      <c r="I17" s="16" t="e">
        <f t="shared" si="5"/>
        <v>#DIV/0!</v>
      </c>
      <c r="J17" s="16" t="e">
        <f t="shared" si="7"/>
        <v>#DIV/0!</v>
      </c>
      <c r="K17" s="21" t="e">
        <f t="shared" si="7"/>
        <v>#DIV/0!</v>
      </c>
      <c r="L17" s="18" t="e">
        <f t="shared" si="2"/>
        <v>#DIV/0!</v>
      </c>
      <c r="M17" s="17">
        <v>2215</v>
      </c>
      <c r="N17" s="17">
        <f t="shared" si="6"/>
        <v>2215</v>
      </c>
      <c r="O17" s="19">
        <f t="shared" si="3"/>
        <v>0</v>
      </c>
    </row>
    <row r="18" spans="1:15" ht="21.75" customHeight="1" x14ac:dyDescent="0.3">
      <c r="A18" s="20" t="s">
        <v>69</v>
      </c>
      <c r="B18" s="99">
        <v>0</v>
      </c>
      <c r="C18" s="29">
        <v>0</v>
      </c>
      <c r="D18" s="94">
        <v>0</v>
      </c>
      <c r="E18" s="94">
        <v>0</v>
      </c>
      <c r="F18" s="106">
        <v>50.18</v>
      </c>
      <c r="G18" s="1"/>
      <c r="H18" s="15"/>
      <c r="I18" s="16"/>
      <c r="J18" s="16"/>
      <c r="K18" s="21"/>
      <c r="L18" s="18"/>
      <c r="M18" s="17"/>
      <c r="N18" s="17"/>
      <c r="O18" s="19">
        <f t="shared" si="3"/>
        <v>0</v>
      </c>
    </row>
    <row r="19" spans="1:15" ht="48" x14ac:dyDescent="0.3">
      <c r="A19" s="20" t="s">
        <v>40</v>
      </c>
      <c r="B19" s="100">
        <f>B20+B21+B22</f>
        <v>465</v>
      </c>
      <c r="C19" s="104">
        <f>C20+C21+C22</f>
        <v>3229.13</v>
      </c>
      <c r="D19" s="57">
        <v>789.2</v>
      </c>
      <c r="E19" s="57">
        <v>789.2</v>
      </c>
      <c r="F19" s="107">
        <f>F22+F21</f>
        <v>3398.76</v>
      </c>
      <c r="G19" s="1">
        <f t="shared" si="4"/>
        <v>2933.76</v>
      </c>
      <c r="H19" s="15">
        <f t="shared" si="0"/>
        <v>2609.5600000000004</v>
      </c>
      <c r="I19" s="16" t="s">
        <v>97</v>
      </c>
      <c r="J19" s="16">
        <f t="shared" si="7"/>
        <v>105.25311771282048</v>
      </c>
      <c r="K19" s="21">
        <f t="shared" si="7"/>
        <v>371.73846933603653</v>
      </c>
      <c r="L19" s="18">
        <f t="shared" si="2"/>
        <v>-2857.3915306639637</v>
      </c>
      <c r="M19" s="22">
        <f>M20+M21+M22</f>
        <v>59148.4</v>
      </c>
      <c r="N19" s="17">
        <f t="shared" si="6"/>
        <v>55919.270000000004</v>
      </c>
      <c r="O19" s="19">
        <f t="shared" si="3"/>
        <v>2.9933803442295159E-3</v>
      </c>
    </row>
    <row r="20" spans="1:15" ht="18.75" hidden="1" x14ac:dyDescent="0.3">
      <c r="A20" s="20" t="s">
        <v>41</v>
      </c>
      <c r="B20" s="99">
        <v>0</v>
      </c>
      <c r="C20" s="29">
        <v>0</v>
      </c>
      <c r="D20" s="94"/>
      <c r="E20" s="94"/>
      <c r="F20" s="106">
        <v>0</v>
      </c>
      <c r="G20" s="1">
        <f t="shared" si="4"/>
        <v>0</v>
      </c>
      <c r="H20" s="15">
        <f t="shared" si="0"/>
        <v>0</v>
      </c>
      <c r="I20" s="16" t="e">
        <f t="shared" si="5"/>
        <v>#DIV/0!</v>
      </c>
      <c r="J20" s="16" t="e">
        <f t="shared" si="7"/>
        <v>#DIV/0!</v>
      </c>
      <c r="K20" s="21" t="e">
        <f t="shared" si="7"/>
        <v>#DIV/0!</v>
      </c>
      <c r="L20" s="18" t="e">
        <f t="shared" si="2"/>
        <v>#DIV/0!</v>
      </c>
      <c r="M20" s="17">
        <v>2500</v>
      </c>
      <c r="N20" s="17">
        <f t="shared" si="6"/>
        <v>2500</v>
      </c>
      <c r="O20" s="19">
        <f t="shared" si="3"/>
        <v>0</v>
      </c>
    </row>
    <row r="21" spans="1:15" ht="15" hidden="1" customHeight="1" x14ac:dyDescent="0.3">
      <c r="A21" s="20"/>
      <c r="B21" s="99"/>
      <c r="C21" s="29">
        <v>0</v>
      </c>
      <c r="D21" s="94"/>
      <c r="E21" s="94"/>
      <c r="F21" s="106">
        <v>0</v>
      </c>
      <c r="G21" s="1">
        <f t="shared" si="4"/>
        <v>0</v>
      </c>
      <c r="H21" s="15">
        <f t="shared" si="0"/>
        <v>0</v>
      </c>
      <c r="I21" s="16" t="e">
        <f t="shared" si="5"/>
        <v>#DIV/0!</v>
      </c>
      <c r="J21" s="16" t="e">
        <f t="shared" si="7"/>
        <v>#DIV/0!</v>
      </c>
      <c r="K21" s="21" t="e">
        <f t="shared" si="7"/>
        <v>#DIV/0!</v>
      </c>
      <c r="L21" s="18" t="e">
        <f t="shared" si="2"/>
        <v>#DIV/0!</v>
      </c>
      <c r="M21" s="17">
        <v>41153.4</v>
      </c>
      <c r="N21" s="17">
        <f t="shared" si="6"/>
        <v>41153.4</v>
      </c>
      <c r="O21" s="19">
        <f t="shared" si="3"/>
        <v>0</v>
      </c>
    </row>
    <row r="22" spans="1:15" ht="18.75" x14ac:dyDescent="0.3">
      <c r="A22" s="20" t="s">
        <v>42</v>
      </c>
      <c r="B22" s="99">
        <v>465</v>
      </c>
      <c r="C22" s="29">
        <v>3229.13</v>
      </c>
      <c r="D22" s="94">
        <v>789.2</v>
      </c>
      <c r="E22" s="94">
        <v>789.2</v>
      </c>
      <c r="F22" s="106">
        <v>3398.76</v>
      </c>
      <c r="G22" s="1">
        <f t="shared" si="4"/>
        <v>2933.76</v>
      </c>
      <c r="H22" s="15">
        <f t="shared" si="0"/>
        <v>2609.5600000000004</v>
      </c>
      <c r="I22" s="16" t="s">
        <v>97</v>
      </c>
      <c r="J22" s="16">
        <f>F22/C22*100</f>
        <v>105.25311771282048</v>
      </c>
      <c r="K22" s="21">
        <f t="shared" si="7"/>
        <v>371.73846933603653</v>
      </c>
      <c r="L22" s="18">
        <f t="shared" si="2"/>
        <v>-2857.3915306639637</v>
      </c>
      <c r="M22" s="17">
        <v>15495</v>
      </c>
      <c r="N22" s="17">
        <f t="shared" si="6"/>
        <v>12265.869999999999</v>
      </c>
      <c r="O22" s="19">
        <f t="shared" si="3"/>
        <v>2.9933803442295159E-3</v>
      </c>
    </row>
    <row r="23" spans="1:15" ht="18.75" x14ac:dyDescent="0.3">
      <c r="A23" s="23" t="s">
        <v>86</v>
      </c>
      <c r="B23" s="99">
        <v>0</v>
      </c>
      <c r="C23" s="29">
        <v>0</v>
      </c>
      <c r="D23" s="57">
        <v>0.5</v>
      </c>
      <c r="E23" s="57">
        <v>0.5</v>
      </c>
      <c r="F23" s="107">
        <v>4.34</v>
      </c>
      <c r="G23" s="1">
        <f>F23-B23</f>
        <v>4.34</v>
      </c>
      <c r="H23" s="15">
        <f>F23-E23</f>
        <v>3.84</v>
      </c>
      <c r="I23" s="16" t="s">
        <v>96</v>
      </c>
      <c r="J23" s="16"/>
      <c r="K23" s="21"/>
      <c r="L23" s="18"/>
      <c r="M23" s="17"/>
      <c r="N23" s="17"/>
    </row>
    <row r="24" spans="1:15" s="24" customFormat="1" ht="18.75" customHeight="1" x14ac:dyDescent="0.3">
      <c r="A24" s="97" t="s">
        <v>87</v>
      </c>
      <c r="B24" s="101">
        <v>292.89999999999998</v>
      </c>
      <c r="C24" s="101">
        <v>0</v>
      </c>
      <c r="D24" s="98">
        <v>0</v>
      </c>
      <c r="E24" s="101">
        <v>0</v>
      </c>
      <c r="F24" s="108">
        <f>E24</f>
        <v>0</v>
      </c>
      <c r="G24" s="96"/>
      <c r="H24" s="96"/>
      <c r="I24" s="96"/>
      <c r="J24" s="96"/>
      <c r="K24" s="21">
        <f>G23/D23*100</f>
        <v>868</v>
      </c>
      <c r="L24" s="18">
        <f>K24-C23</f>
        <v>868</v>
      </c>
      <c r="M24" s="17">
        <v>50</v>
      </c>
      <c r="N24" s="17">
        <f>M24-C23</f>
        <v>50</v>
      </c>
      <c r="O24" s="19">
        <f>C23/1078757</f>
        <v>0</v>
      </c>
    </row>
    <row r="25" spans="1:15" ht="34.5" customHeight="1" x14ac:dyDescent="0.3">
      <c r="A25" s="14" t="s">
        <v>43</v>
      </c>
      <c r="B25" s="99">
        <f>SUM(B26:B30)</f>
        <v>15471.28</v>
      </c>
      <c r="C25" s="28">
        <f>SUM(C26:C30)</f>
        <v>18476.400000000001</v>
      </c>
      <c r="D25" s="57">
        <f>SUM(D26:D30)</f>
        <v>12708</v>
      </c>
      <c r="E25" s="57">
        <f>SUM(E26:E30)</f>
        <v>12708</v>
      </c>
      <c r="F25" s="105">
        <f>SUM(F26:F30)</f>
        <v>18355.45</v>
      </c>
      <c r="G25" s="1">
        <f t="shared" si="4"/>
        <v>2884.17</v>
      </c>
      <c r="H25" s="15">
        <f t="shared" si="0"/>
        <v>5647.4500000000007</v>
      </c>
      <c r="I25" s="16">
        <f t="shared" si="5"/>
        <v>144.44011646207113</v>
      </c>
      <c r="J25" s="16">
        <f t="shared" ref="J24:J25" si="8">F25/C25*100</f>
        <v>99.345381134853099</v>
      </c>
      <c r="K25" s="21">
        <f t="shared" si="7"/>
        <v>22.695703493862133</v>
      </c>
      <c r="L25" s="18">
        <f t="shared" si="2"/>
        <v>-18453.704296506141</v>
      </c>
      <c r="O25" s="19">
        <f t="shared" si="3"/>
        <v>1.7127490250352952E-2</v>
      </c>
    </row>
    <row r="26" spans="1:15" ht="18.75" customHeight="1" x14ac:dyDescent="0.3">
      <c r="A26" s="20" t="s">
        <v>44</v>
      </c>
      <c r="B26" s="99">
        <v>5694.5</v>
      </c>
      <c r="C26" s="29">
        <v>6213.1</v>
      </c>
      <c r="D26" s="57">
        <v>7539.7</v>
      </c>
      <c r="E26" s="57">
        <v>7539.7</v>
      </c>
      <c r="F26" s="107">
        <v>6213.1</v>
      </c>
      <c r="G26" s="1">
        <f>F26-B26</f>
        <v>518.60000000000036</v>
      </c>
      <c r="H26" s="15">
        <f>F26-E26</f>
        <v>-1326.5999999999995</v>
      </c>
      <c r="I26" s="16">
        <f>F26/E26*100</f>
        <v>82.405135482844145</v>
      </c>
      <c r="J26" s="16">
        <f t="shared" ref="J26:K30" si="9">F26/C26*100</f>
        <v>100</v>
      </c>
      <c r="K26" s="21">
        <f t="shared" si="9"/>
        <v>6.8782577556136228</v>
      </c>
      <c r="L26" s="18">
        <f t="shared" si="2"/>
        <v>-6206.2217422443864</v>
      </c>
      <c r="O26" s="19">
        <f t="shared" si="3"/>
        <v>5.7594991272362549E-3</v>
      </c>
    </row>
    <row r="27" spans="1:15" ht="18.75" x14ac:dyDescent="0.3">
      <c r="A27" s="20" t="s">
        <v>45</v>
      </c>
      <c r="B27" s="99">
        <v>2936.58</v>
      </c>
      <c r="C27" s="29">
        <v>9906.1</v>
      </c>
      <c r="D27" s="57">
        <v>3697.7</v>
      </c>
      <c r="E27" s="57">
        <v>3697.7</v>
      </c>
      <c r="F27" s="107">
        <v>9890.44</v>
      </c>
      <c r="G27" s="1">
        <f>F27-B27</f>
        <v>6953.8600000000006</v>
      </c>
      <c r="H27" s="15">
        <f>F27-E27</f>
        <v>6192.7400000000007</v>
      </c>
      <c r="I27" s="16">
        <f>F27/E27*100</f>
        <v>267.47545771695923</v>
      </c>
      <c r="J27" s="16">
        <f t="shared" si="9"/>
        <v>99.841915587365364</v>
      </c>
      <c r="K27" s="21">
        <f t="shared" si="9"/>
        <v>188.05906374232632</v>
      </c>
      <c r="L27" s="18">
        <f t="shared" si="2"/>
        <v>-9718.0409362576738</v>
      </c>
      <c r="O27" s="19">
        <f t="shared" si="3"/>
        <v>9.1828836336635602E-3</v>
      </c>
    </row>
    <row r="28" spans="1:15" ht="18.75" x14ac:dyDescent="0.3">
      <c r="A28" s="20" t="s">
        <v>46</v>
      </c>
      <c r="B28" s="99">
        <v>263.2</v>
      </c>
      <c r="C28" s="29">
        <v>263.2</v>
      </c>
      <c r="D28" s="57">
        <v>235.9</v>
      </c>
      <c r="E28" s="57">
        <v>235.9</v>
      </c>
      <c r="F28" s="107">
        <v>263.10000000000002</v>
      </c>
      <c r="G28" s="1">
        <f>F28-B28</f>
        <v>-9.9999999999965894E-2</v>
      </c>
      <c r="H28" s="15">
        <f>F28-E28</f>
        <v>27.200000000000017</v>
      </c>
      <c r="I28" s="16">
        <f>F28/E28*100</f>
        <v>111.53030945315811</v>
      </c>
      <c r="J28" s="16">
        <f t="shared" si="9"/>
        <v>99.962006079027361</v>
      </c>
      <c r="K28" s="21">
        <f t="shared" si="9"/>
        <v>-4.2390843577772737E-2</v>
      </c>
      <c r="L28" s="18">
        <f t="shared" si="2"/>
        <v>-263.24239084357777</v>
      </c>
      <c r="O28" s="19">
        <f t="shared" si="3"/>
        <v>2.4398451180386314E-4</v>
      </c>
    </row>
    <row r="29" spans="1:15" ht="32.25" x14ac:dyDescent="0.3">
      <c r="A29" s="20" t="s">
        <v>59</v>
      </c>
      <c r="B29" s="99">
        <v>6577</v>
      </c>
      <c r="C29" s="29">
        <v>2094</v>
      </c>
      <c r="D29" s="57">
        <v>1234.7</v>
      </c>
      <c r="E29" s="57">
        <v>1234.7</v>
      </c>
      <c r="F29" s="107">
        <v>2090.62</v>
      </c>
      <c r="G29" s="1">
        <f>F29-B29</f>
        <v>-4486.38</v>
      </c>
      <c r="H29" s="15">
        <f>F29-E29</f>
        <v>855.91999999999985</v>
      </c>
      <c r="I29" s="16">
        <f>F29/E29*100</f>
        <v>169.32210253502873</v>
      </c>
      <c r="J29" s="16"/>
      <c r="K29" s="21"/>
      <c r="L29" s="18"/>
    </row>
    <row r="30" spans="1:15" ht="32.25" x14ac:dyDescent="0.3">
      <c r="A30" s="20" t="s">
        <v>91</v>
      </c>
      <c r="B30" s="99">
        <v>0</v>
      </c>
      <c r="C30" s="29">
        <v>0</v>
      </c>
      <c r="D30" s="57">
        <v>0</v>
      </c>
      <c r="E30" s="57">
        <v>0</v>
      </c>
      <c r="F30" s="107">
        <v>-101.81</v>
      </c>
      <c r="G30" s="1">
        <f>F30-B30</f>
        <v>-101.81</v>
      </c>
      <c r="H30" s="15"/>
      <c r="I30" s="16"/>
      <c r="J30" s="16"/>
      <c r="K30" s="21" t="e">
        <f t="shared" si="9"/>
        <v>#DIV/0!</v>
      </c>
      <c r="L30" s="18" t="e">
        <f t="shared" si="2"/>
        <v>#DIV/0!</v>
      </c>
      <c r="O30" s="19">
        <f t="shared" si="3"/>
        <v>0</v>
      </c>
    </row>
  </sheetData>
  <mergeCells count="1">
    <mergeCell ref="A2:H2"/>
  </mergeCells>
  <phoneticPr fontId="7" type="noConversion"/>
  <pageMargins left="0.39370078740157477" right="0.39370078740157477" top="0.18" bottom="0.35" header="0.24" footer="0.4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общий </vt:lpstr>
      <vt:lpstr> 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2018-01-19T08:35:03Z</cp:lastPrinted>
  <dcterms:created xsi:type="dcterms:W3CDTF">2006-09-16T00:00:00Z</dcterms:created>
  <dcterms:modified xsi:type="dcterms:W3CDTF">2022-03-01T13:47:54Z</dcterms:modified>
</cp:coreProperties>
</file>